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Calculator" sheetId="1" state="visible" r:id="rId1"/>
    <sheet xmlns:r="http://schemas.openxmlformats.org/officeDocument/2006/relationships" name="Systems" sheetId="2" state="visible" r:id="rId2"/>
    <sheet xmlns:r="http://schemas.openxmlformats.org/officeDocument/2006/relationships" name="Polish and Adders" sheetId="3" state="visible" r:id="rId3"/>
    <sheet xmlns:r="http://schemas.openxmlformats.org/officeDocument/2006/relationships" name="How to use" sheetId="4" state="visible" r:id="rId4"/>
  </sheets>
  <definedNames>
    <definedName name="_xlnm._FilterDatabase" localSheetId="1" hidden="1">'Systems'!$A$1:$O$20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1F4E79"/>
      <sz val="16"/>
    </font>
    <font>
      <i val="1"/>
      <color rgb="00666666"/>
    </font>
    <font>
      <b val="1"/>
      <color rgb="001F4E79"/>
      <sz val="13"/>
    </font>
    <font>
      <b val="1"/>
    </font>
    <font>
      <b val="1"/>
      <sz val="14"/>
    </font>
    <font>
      <name val="Calibri"/>
      <b val="1"/>
      <color rgb="00FFFFFF"/>
      <sz val="11"/>
    </font>
    <font>
      <b val="1"/>
      <color rgb="001F4E79"/>
    </font>
  </fonts>
  <fills count="6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1F4E79"/>
      </patternFill>
    </fill>
    <fill>
      <patternFill patternType="solid">
        <fgColor rgb="00E9F2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3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5" fillId="3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wrapText="1"/>
    </xf>
    <xf numFmtId="0" fontId="6" fillId="4" borderId="0" applyAlignment="1" pivotButton="0" quotePrefix="0" xfId="0">
      <alignment vertical="center" wrapText="1"/>
    </xf>
    <xf numFmtId="0" fontId="0" fillId="5" borderId="0" pivotButton="0" quotePrefix="0" xfId="0"/>
    <xf numFmtId="164" fontId="0" fillId="5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workbookViewId="0">
      <selection activeCell="A1" sqref="A1"/>
    </sheetView>
  </sheetViews>
  <sheetFormatPr baseColWidth="8" defaultRowHeight="15" outlineLevelCol="0"/>
  <cols>
    <col width="44" customWidth="1" min="1" max="1"/>
    <col width="72" customWidth="1" min="2" max="2"/>
  </cols>
  <sheetData>
    <row r="1">
      <c r="A1" s="1" t="inlineStr">
        <is>
          <t>i-poxy</t>
        </is>
      </c>
    </row>
    <row r="2">
      <c r="A2" s="2" t="inlineStr">
        <is>
          <t>ACCI epoxy / resinous sales pricer. Material $ from Brad/Danny/Randall quotes. Sell rates planning.</t>
        </is>
      </c>
    </row>
    <row r="4">
      <c r="A4" t="inlineStr">
        <is>
          <t>System</t>
        </is>
      </c>
      <c r="B4" s="3" t="inlineStr">
        <is>
          <t>Hermetic Flake (Elite Crete)</t>
        </is>
      </c>
    </row>
    <row r="5">
      <c r="A5" t="inlineStr">
        <is>
          <t>Square feet</t>
        </is>
      </c>
      <c r="B5" s="3" t="n">
        <v>10000</v>
      </c>
    </row>
    <row r="6">
      <c r="A6" t="inlineStr">
        <is>
          <t>Waste %</t>
        </is>
      </c>
      <c r="B6" s="3" t="n">
        <v>10</v>
      </c>
    </row>
    <row r="7">
      <c r="A7" t="inlineStr">
        <is>
          <t>Material $/sf override (blank = median)</t>
        </is>
      </c>
      <c r="B7" s="3" t="n"/>
    </row>
    <row r="8">
      <c r="A8" t="inlineStr">
        <is>
          <t>Sell $/sf override (blank = default)</t>
        </is>
      </c>
      <c r="B8" s="3" t="n"/>
    </row>
    <row r="9">
      <c r="A9" t="inlineStr">
        <is>
          <t>Cove LF</t>
        </is>
      </c>
      <c r="B9" s="3" t="n">
        <v>0</v>
      </c>
    </row>
    <row r="10">
      <c r="A10" t="inlineStr">
        <is>
          <t>Cove sell $/LF</t>
        </is>
      </c>
      <c r="B10" s="3" t="n">
        <v>8</v>
      </c>
    </row>
    <row r="12">
      <c r="A12" s="4" t="inlineStr">
        <is>
          <t>RESULTS</t>
        </is>
      </c>
    </row>
    <row r="13">
      <c r="A13" t="inlineStr">
        <is>
          <t>Manufacturer</t>
        </is>
      </c>
      <c r="B13">
        <f>IFERROR(VLOOKUP(B4,Systems!B:L,3,FALSE),"")</f>
        <v/>
      </c>
    </row>
    <row r="14">
      <c r="A14" t="inlineStr">
        <is>
          <t>Family</t>
        </is>
      </c>
      <c r="B14">
        <f>IFERROR(VLOOKUP(B4,Systems!B:L,4,FALSE),"")</f>
        <v/>
      </c>
    </row>
    <row r="15">
      <c r="A15" t="inlineStr">
        <is>
          <t>Vendor rep</t>
        </is>
      </c>
      <c r="B15">
        <f>IFERROR(VLOOKUP(B4,Systems!B:L,5,FALSE),"")</f>
        <v/>
      </c>
    </row>
    <row r="16">
      <c r="A16" t="inlineStr">
        <is>
          <t>Mat low / median / high</t>
        </is>
      </c>
      <c r="B16">
        <f>IFERROR(TEXT(VLOOKUP(B4,Systems!B:L,6,FALSE),"$0.00")&amp;" / "&amp;TEXT(VLOOKUP(B4,Systems!B:L,7,FALSE),"$0.00")&amp;" / "&amp;TEXT(VLOOKUP(B4,Systems!B:L,8,FALSE),"$0.00"),"")</f>
        <v/>
      </c>
    </row>
    <row r="17">
      <c r="A17" t="inlineStr">
        <is>
          <t>Material $/sf used</t>
        </is>
      </c>
      <c r="B17" s="5">
        <f>IF(B7="",IFERROR(VLOOKUP(B4,Systems!B:L,7,FALSE),0),B7)</f>
        <v/>
      </c>
    </row>
    <row r="18">
      <c r="A18" t="inlineStr">
        <is>
          <t>Sell $/sf used</t>
        </is>
      </c>
      <c r="B18" s="5">
        <f>IF(B8="",IFERROR(VLOOKUP(B4,Systems!B:L,9,FALSE),0),B8)</f>
        <v/>
      </c>
    </row>
    <row r="19">
      <c r="A19" s="6" t="inlineStr">
        <is>
          <t>Est MATERIAL (sf x (1+waste) x mat)</t>
        </is>
      </c>
      <c r="B19" s="7">
        <f>B5*(1+B6/100)*B17</f>
        <v/>
      </c>
    </row>
    <row r="20">
      <c r="A20" t="inlineStr">
        <is>
          <t>Est SELL floor</t>
        </is>
      </c>
      <c r="B20" s="5">
        <f>B5*B18</f>
        <v/>
      </c>
    </row>
    <row r="21">
      <c r="A21" t="inlineStr">
        <is>
          <t>Est SELL cove</t>
        </is>
      </c>
      <c r="B21" s="5">
        <f>B9*B10</f>
        <v/>
      </c>
    </row>
    <row r="22">
      <c r="A22" s="6" t="inlineStr">
        <is>
          <t>Est SELL total</t>
        </is>
      </c>
      <c r="B22" s="7">
        <f>B20+B21</f>
        <v/>
      </c>
    </row>
    <row r="23">
      <c r="A23" s="6" t="inlineStr">
        <is>
          <t>Sell minus material (not full margin)</t>
        </is>
      </c>
      <c r="B23" s="7">
        <f>B22-B19</f>
        <v/>
      </c>
    </row>
    <row r="24">
      <c r="A24" t="inlineStr">
        <is>
          <t>Gross after material %</t>
        </is>
      </c>
      <c r="B24" s="8">
        <f>IF(B22=0,0,B23/B22)</f>
        <v/>
      </c>
    </row>
    <row r="26" ht="60" customHeight="1">
      <c r="A26" t="inlineStr">
        <is>
          <t>Summary</t>
        </is>
      </c>
      <c r="B26" s="9">
        <f>IFERROR(VLOOKUP(B4,Systems!B:L,10,FALSE),"")</f>
        <v/>
      </c>
    </row>
    <row r="27">
      <c r="A27" t="inlineStr">
        <is>
          <t>Good for</t>
        </is>
      </c>
      <c r="B27" s="9">
        <f>IFERROR(VLOOKUP(B4,Systems!B:L,11,FALSE),"")</f>
        <v/>
      </c>
    </row>
    <row r="28" ht="48" customHeight="1">
      <c r="A28" t="inlineStr">
        <is>
          <t>Proof / basis</t>
        </is>
      </c>
      <c r="B28" s="9">
        <f>IFERROR(VLOOKUP(B4,Systems!B:L,12,FALSE),"")</f>
        <v/>
      </c>
    </row>
    <row r="30">
      <c r="A30" t="inlineStr">
        <is>
          <t>INSTRUCTIONS</t>
        </is>
      </c>
    </row>
    <row r="31">
      <c r="A31" t="inlineStr">
        <is>
          <t>1) Yellow cells are inputs — pick System from dropdown</t>
        </is>
      </c>
    </row>
    <row r="32">
      <c r="A32" t="inlineStr">
        <is>
          <t>2) Material $ is MATERIAL ONLY from vendor quotes (not a bid)</t>
        </is>
      </c>
    </row>
    <row r="33">
      <c r="A33" t="inlineStr">
        <is>
          <t>3) Does not include labor, travel, mob, tax, freight</t>
        </is>
      </c>
    </row>
    <row r="34">
      <c r="A34" t="inlineStr">
        <is>
          <t>4) TDS on company Mac: knowledge/sales/systems-pricer/library/tds/</t>
        </is>
      </c>
    </row>
    <row r="35">
      <c r="A35" t="inlineStr">
        <is>
          <t>5) Or open ACCI_Systems_Pricer.html in Safari/Chrome (works offline)</t>
        </is>
      </c>
    </row>
  </sheetData>
  <dataValidations count="1">
    <dataValidation sqref="B4" showDropDown="0" showInputMessage="0" showErrorMessage="0" allowBlank="0" type="list">
      <formula1>Systems!$Z$2:$Z$20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8" customWidth="1" min="1" max="1"/>
    <col width="28" customWidth="1" min="2" max="2"/>
    <col width="28" customWidth="1" min="3" max="3"/>
    <col width="28" customWidth="1" min="4" max="4"/>
    <col width="28" customWidth="1" min="5" max="5"/>
    <col width="28" customWidth="1" min="6" max="6"/>
    <col width="28" customWidth="1" min="7" max="7"/>
    <col width="28" customWidth="1" min="8" max="8"/>
    <col width="28" customWidth="1" min="9" max="9"/>
    <col width="40" customWidth="1" min="10" max="10"/>
    <col width="40" customWidth="1" min="11" max="11"/>
    <col width="40" customWidth="1" min="12" max="12"/>
    <col width="40" customWidth="1" min="13" max="13"/>
    <col width="40" customWidth="1" min="14" max="14"/>
    <col width="40" customWidth="1" min="15" max="15"/>
  </cols>
  <sheetData>
    <row r="1">
      <c r="A1" s="10" t="inlineStr">
        <is>
          <t>ID</t>
        </is>
      </c>
      <c r="B1" s="10" t="inlineStr">
        <is>
          <t>Name</t>
        </is>
      </c>
      <c r="C1" s="10" t="inlineStr">
        <is>
          <t>Manufacturer</t>
        </is>
      </c>
      <c r="D1" s="10" t="inlineStr">
        <is>
          <t>Family</t>
        </is>
      </c>
      <c r="E1" s="10" t="inlineStr">
        <is>
          <t>Vendor rep</t>
        </is>
      </c>
      <c r="F1" s="10" t="inlineStr">
        <is>
          <t>Mat low</t>
        </is>
      </c>
      <c r="G1" s="10" t="inlineStr">
        <is>
          <t>Mat median</t>
        </is>
      </c>
      <c r="H1" s="10" t="inlineStr">
        <is>
          <t>Mat high</t>
        </is>
      </c>
      <c r="I1" s="10" t="inlineStr">
        <is>
          <t>Sell default</t>
        </is>
      </c>
      <c r="J1" s="10" t="inlineStr">
        <is>
          <t>Summary</t>
        </is>
      </c>
      <c r="K1" s="10" t="inlineStr">
        <is>
          <t>Use cases</t>
        </is>
      </c>
      <c r="L1" s="10" t="inlineStr">
        <is>
          <t>Proof / basis</t>
        </is>
      </c>
      <c r="M1" s="10" t="inlineStr">
        <is>
          <t>Typical stack</t>
        </is>
      </c>
      <c r="N1" s="10" t="inlineStr">
        <is>
          <t>TDS files</t>
        </is>
      </c>
      <c r="O1" s="10" t="inlineStr">
        <is>
          <t>Not ideal for</t>
        </is>
      </c>
    </row>
    <row r="2">
      <c r="A2" t="inlineStr">
        <is>
          <t>elite-hermetic-flake</t>
        </is>
      </c>
      <c r="B2" t="inlineStr">
        <is>
          <t>Hermetic Flake (Elite Crete)</t>
        </is>
      </c>
      <c r="C2" t="inlineStr">
        <is>
          <t>Elite Crete Systems</t>
        </is>
      </c>
      <c r="D2" t="inlineStr">
        <is>
          <t>flake epoxy</t>
        </is>
      </c>
      <c r="E2" t="inlineStr">
        <is>
          <t>Brad Holmes — Elite Crete Midsouth</t>
        </is>
      </c>
      <c r="F2" s="5" t="n">
        <v>2.24</v>
      </c>
      <c r="G2" s="5" t="n">
        <v>2.91</v>
      </c>
      <c r="H2" s="5" t="n">
        <v>3.45</v>
      </c>
      <c r="I2" s="5" t="n">
        <v>8.550000000000001</v>
      </c>
      <c r="J2" t="inlineStr">
        <is>
          <t>Broadcast flake epoxy floor: vapor barrier (as needed) + pigmented epoxy + full flake broadcast + clear urethane topcoat.</t>
        </is>
      </c>
      <c r="K2" t="inlineStr">
        <is>
          <t>Locker rooms, Corridors, Retail back-of-house, Light industrial, Schools, Hangar support spaces</t>
        </is>
      </c>
      <c r="L2" t="inlineStr">
        <is>
          <t>Elite est 4087 flake $2.24; Sika comparable Decodur flake $2.50–$3.45; planning median ~$2.91–$3.44 | Whiteman AFB B-21 — flake areas mat 2.24/sf; Whiteman — Sika Decodur Flake FX mat 2.91/sf; Aerojet Phase 4 EPX-2 Decodur Flake mat 2.5/sf</t>
        </is>
      </c>
      <c r="M2" t="inlineStr">
        <is>
          <t>E100-VB5 (if moisture) &gt; E100-PT4 pigmented body &gt; Decorative flake broadcast &gt; E100-PT1 or VR-1 clear optional &gt; AUS-V aliphatic urethane topcoat</t>
        </is>
      </c>
      <c r="N2" t="inlineStr">
        <is>
          <t>Hermetic Flake brochure/package; E100-VB5 Vapor Barrier; E100-PT4 Pigmented; E100-PT1 Clear; AUS-V Urethane; Flake SDS; Elite Crete Midsouth DIV 3/9 Pricelist Aug 2026 (Brad); Est 4155 BMT Lackland — flake $2.32/sf + U-cement</t>
        </is>
      </c>
      <c r="O2" t="inlineStr">
        <is>
          <t>Heavy chemical attack (use novolac), Spec'd conductive/ESD floors, Food UEF / thermal shock (use Ucrete)</t>
        </is>
      </c>
      <c r="Z2" t="inlineStr">
        <is>
          <t>Hermetic Flake (Elite Crete)</t>
        </is>
      </c>
    </row>
    <row r="3">
      <c r="A3" s="11" t="inlineStr">
        <is>
          <t>elite-hermetic-neat</t>
        </is>
      </c>
      <c r="B3" s="11" t="inlineStr">
        <is>
          <t>Hermetic Neat / Colored Epoxy (Elite Crete)</t>
        </is>
      </c>
      <c r="C3" s="11" t="inlineStr">
        <is>
          <t>Elite Crete Systems</t>
        </is>
      </c>
      <c r="D3" s="11" t="inlineStr">
        <is>
          <t>epoxy system</t>
        </is>
      </c>
      <c r="E3" s="11" t="inlineStr">
        <is>
          <t>Brad Holmes — Elite Crete Midsouth</t>
        </is>
      </c>
      <c r="F3" s="12" t="n">
        <v>1.2</v>
      </c>
      <c r="G3" s="12" t="n">
        <v>1.42</v>
      </c>
      <c r="H3" s="12" t="n">
        <v>4.5</v>
      </c>
      <c r="I3" s="12" t="n">
        <v>6.5</v>
      </c>
      <c r="J3" s="11" t="inlineStr">
        <is>
          <t>Solid-color neat epoxy build (VB as needed + PT4 body + AUS-V topcoat). Workhorse industrial/commercial look.</t>
        </is>
      </c>
      <c r="K3" s="11" t="inlineStr">
        <is>
          <t>Warehouses, Shops, Aircraft support, Manufacturing dry areas</t>
        </is>
      </c>
      <c r="L3" s="11" t="inlineStr">
        <is>
          <t>Elite line rates $1.20–$1.42 common on large SF; smaller builds higher | Steppenwolf epoxy block mat 1.2/sf; Bentonville Ballroom epoxy mat 1.42/sf; Oakly wash bay 8000 sf regrade (Est 4102) mat 3.0/sf</t>
        </is>
      </c>
      <c r="M3" s="11" t="inlineStr">
        <is>
          <t>E100-VB5 optional &gt; E100-PT4 body coat(s) &gt; AUS-V topcoat</t>
        </is>
      </c>
      <c r="N3" s="11" t="inlineStr">
        <is>
          <t>E100-PT4 Pigmented; E100-PT1 Clear; E100-VB5; AUS-V; Elite Crete Midsouth DIV 3/9 Pricelist Aug 2026 (Brad); Est 4102 Oakly wash bay — $3.00/sf</t>
        </is>
      </c>
      <c r="O3" s="11" t="inlineStr">
        <is>
          <t>Show decorative flake/quartz look, Severe chemical (novolac), ESD</t>
        </is>
      </c>
      <c r="Z3" t="inlineStr">
        <is>
          <t>Hermetic Neat / Colored Epoxy (Elite Crete)</t>
        </is>
      </c>
    </row>
    <row r="4">
      <c r="A4" t="inlineStr">
        <is>
          <t>elite-hermetic-quartz</t>
        </is>
      </c>
      <c r="B4" t="inlineStr">
        <is>
          <t>Hermetic Quartz (Elite Crete)</t>
        </is>
      </c>
      <c r="C4" t="inlineStr">
        <is>
          <t>Elite Crete Systems</t>
        </is>
      </c>
      <c r="D4" t="inlineStr">
        <is>
          <t>quartz / glass broadcast</t>
        </is>
      </c>
      <c r="E4" t="inlineStr">
        <is>
          <t>Brad Holmes — Elite Crete Midsouth</t>
        </is>
      </c>
      <c r="F4" s="5" t="n">
        <v>2.99</v>
      </c>
      <c r="G4" s="5" t="n">
        <v>4.9</v>
      </c>
      <c r="H4" s="5" t="n">
        <v>4.9</v>
      </c>
      <c r="I4" s="5" t="n">
        <v>9.5</v>
      </c>
      <c r="J4" t="inlineStr">
        <is>
          <t>Decorative quartz broadcast system for wet areas, locker rooms, kitchens (non-UEF).</t>
        </is>
      </c>
      <c r="K4" t="inlineStr">
        <is>
          <t>Locker rooms, Restrooms, Food service (non-thermal shock), Schools, Aquatic support</t>
        </is>
      </c>
      <c r="L4" t="inlineStr">
        <is>
          <t>Elite glass broadcast ~$4.90; Sika DecoDur Quartz TG ~$2.99 on Bingham | Hazen School glass broadcast walls/floors mat 4.9/sf; New Bingham Elementary DecoDur Quartz TG mat 2.99/sf</t>
        </is>
      </c>
      <c r="M4" t="inlineStr">
        <is>
          <t>Primer / VB as needed &gt; Body epoxy &gt; Quartz broadcast &gt; Grout/lock coat &gt; AUS-V topcoat</t>
        </is>
      </c>
      <c r="N4" t="inlineStr">
        <is>
          <t>Hermetic Quartz package; E100-PT1; AUS-V; Sika DecoDur Quartz TG submittal; Elite Crete Midsouth DIV 3/9 Pricelist Aug 2026 (Brad)</t>
        </is>
      </c>
      <c r="O4" t="inlineStr">
        <is>
          <t>Thermal shock kitchens (Ucrete), ESD hangars</t>
        </is>
      </c>
      <c r="Z4" t="inlineStr">
        <is>
          <t>Hermetic Quartz (Elite Crete)</t>
        </is>
      </c>
    </row>
    <row r="5">
      <c r="A5" s="11" t="inlineStr">
        <is>
          <t>elite-pesd-cesd</t>
        </is>
      </c>
      <c r="B5" s="11" t="inlineStr">
        <is>
          <t>PESD / CESD Conductive Epoxy (Elite Crete)</t>
        </is>
      </c>
      <c r="C5" s="11" t="inlineStr">
        <is>
          <t>Elite Crete Systems</t>
        </is>
      </c>
      <c r="D5" s="11" t="inlineStr">
        <is>
          <t>ESD / conductive epoxy</t>
        </is>
      </c>
      <c r="E5" s="11" t="inlineStr">
        <is>
          <t>Brad Holmes — Elite Crete Midsouth</t>
        </is>
      </c>
      <c r="F5" s="12" t="n">
        <v>2.3</v>
      </c>
      <c r="G5" s="12" t="n">
        <v>4.32</v>
      </c>
      <c r="H5" s="12" t="n">
        <v>4.81</v>
      </c>
      <c r="I5" s="12" t="n">
        <v>12</v>
      </c>
      <c r="J5" s="11" t="inlineStr">
        <is>
          <t>Electrostatic dissipative / conductive epoxy systems for hangars, electronics, fuel-resistant packages when specified.</t>
        </is>
      </c>
      <c r="K5" s="11" t="inlineStr">
        <is>
          <t>Aircraft hangars, Electronics, Munitions / sensitive areas, Spec'd ESD floors</t>
        </is>
      </c>
      <c r="L5" s="11" t="inlineStr">
        <is>
          <t>Elite PESD line ~$2.69; full CESD systems higher; Sika ESD C ~$4.32–$4.81 | Steppenwolf PESD pocket mat 2.69/sf; Whiteman ESD C mat 4.32/sf; Aerojet Phase 4 ESD C w/Ucrete mat 4.81/sf</t>
        </is>
      </c>
      <c r="M5" s="11" t="inlineStr">
        <is>
          <t>Conductive primer &gt; PESD/CESD body &gt; Conductive urethane top (as specified)</t>
        </is>
      </c>
      <c r="N5" s="11" t="inlineStr">
        <is>
          <t>E100-PESD TDS; Sika ESD system submittal; Elite Crete Midsouth DIV 3/9 Pricelist Aug 2026 (Brad)</t>
        </is>
      </c>
      <c r="O5" s="11" t="inlineStr">
        <is>
          <t>Decorative flake-only spaces, Standard commercial without ESD need</t>
        </is>
      </c>
      <c r="Z5" t="inlineStr">
        <is>
          <t>PESD / CESD Conductive Epoxy (Elite Crete)</t>
        </is>
      </c>
    </row>
    <row r="6">
      <c r="A6" t="inlineStr">
        <is>
          <t>elite-sealed-concrete</t>
        </is>
      </c>
      <c r="B6" t="inlineStr">
        <is>
          <t>Sealed Concrete / Polyaspartic Sealer (Elite Crete MXP)</t>
        </is>
      </c>
      <c r="C6" t="inlineStr">
        <is>
          <t>Elite Crete Systems</t>
        </is>
      </c>
      <c r="D6" t="inlineStr">
        <is>
          <t>sealed concrete / sealer</t>
        </is>
      </c>
      <c r="E6" t="inlineStr">
        <is>
          <t>Brad Holmes — Elite Crete Midsouth</t>
        </is>
      </c>
      <c r="F6" s="5" t="n">
        <v>0.35</v>
      </c>
      <c r="G6" s="5" t="n">
        <v>0.37</v>
      </c>
      <c r="H6" s="5" t="n">
        <v>0.61</v>
      </c>
      <c r="I6" s="5" t="n">
        <v>1.75</v>
      </c>
      <c r="J6" t="inlineStr">
        <is>
          <t>Clear sealed concrete (MXP Spartic-All style) — low material cost, high SF coverage.</t>
        </is>
      </c>
      <c r="K6" t="inlineStr">
        <is>
          <t>Large floor seal, Ballrooms, Schools, Budget protective finish</t>
        </is>
      </c>
      <c r="L6" t="inlineStr">
        <is>
          <t>Elite 4142 $0.37; 4000 $0.36; 3978 2-coat $0.61 | Steppenwolf sealed mat 0.37/sf; Hazen sealed mat 0.36/sf; Bentonville sealed 2-coat mat 0.61/sf</t>
        </is>
      </c>
      <c r="M6" t="inlineStr">
        <is>
          <t>Prep &gt; MXP / polyaspartic sealer 1–2 coats</t>
        </is>
      </c>
      <c r="N6" t="inlineStr">
        <is>
          <t>Related clear systems — AUS-V / PT3; E100-PT3 waterborne; Elite Crete Midsouth DIV 3/9 Pricelist Aug 2026 (Brad)</t>
        </is>
      </c>
      <c r="O6" t="inlineStr">
        <is>
          <t>Heavy chemical, Decorative flake look, Wet process areas needing quartz/UEF</t>
        </is>
      </c>
      <c r="Z6" t="inlineStr">
        <is>
          <t>Sealed Concrete / Polyaspartic Sealer (Elite Crete MXP)</t>
        </is>
      </c>
    </row>
    <row r="7">
      <c r="A7" s="11" t="inlineStr">
        <is>
          <t>elite-thin-finish</t>
        </is>
      </c>
      <c r="B7" s="11" t="inlineStr">
        <is>
          <t>Thin-Finish Overlay (Elite Crete)</t>
        </is>
      </c>
      <c r="C7" s="11" t="inlineStr">
        <is>
          <t>Elite Crete Systems</t>
        </is>
      </c>
      <c r="D7" s="11" t="inlineStr">
        <is>
          <t>thin-finish / broom</t>
        </is>
      </c>
      <c r="E7" s="11" t="inlineStr">
        <is>
          <t>Brad Holmes — Elite Crete Midsouth</t>
        </is>
      </c>
      <c r="F7" s="12" t="n">
        <v>1.5</v>
      </c>
      <c r="G7" s="12" t="n">
        <v>3</v>
      </c>
      <c r="H7" s="12" t="n">
        <v>3.5</v>
      </c>
      <c r="I7" s="12" t="n">
        <v>7.5</v>
      </c>
      <c r="J7" s="11" t="inlineStr">
        <is>
          <t>Polymer-modified thin overlay for regrade, broom finishes, wash bays, exterior-capable packages.</t>
        </is>
      </c>
      <c r="K7" s="11" t="inlineStr">
        <is>
          <t>Wash bays, Regrade, Broom finish decks, Parking / exterior overlays</t>
        </is>
      </c>
      <c r="L7" s="11" t="inlineStr">
        <is>
          <t>Oakly wash bay class ~$3.00/ft called on Elite 4102 header; refine per quote | Oakly wash bays 8k mat 3.0/sf</t>
        </is>
      </c>
      <c r="M7" s="11" t="inlineStr">
        <is>
          <t>CSS Emulsion / primer &gt; Thin-Finish pre-mix &gt; Optional sealer</t>
        </is>
      </c>
      <c r="N7" s="11" t="inlineStr">
        <is>
          <t>Thin-Finish; CSS Emulsion; Elite Crete Midsouth DIV 3/9 Pricelist Aug 2026 (Brad)</t>
        </is>
      </c>
      <c r="O7" s="11" t="inlineStr">
        <is>
          <t>Interior decorative flake showrooms as primary look</t>
        </is>
      </c>
      <c r="Z7" t="inlineStr">
        <is>
          <t>Thin-Finish Overlay (Elite Crete)</t>
        </is>
      </c>
    </row>
    <row r="8">
      <c r="A8" t="inlineStr">
        <is>
          <t>elite-novolac</t>
        </is>
      </c>
      <c r="B8" t="inlineStr">
        <is>
          <t>Novolac Epoxy NV4 / NV5 (Elite Crete)</t>
        </is>
      </c>
      <c r="C8" t="inlineStr">
        <is>
          <t>Elite Crete Systems</t>
        </is>
      </c>
      <c r="D8" t="inlineStr">
        <is>
          <t>novolac epoxy</t>
        </is>
      </c>
      <c r="E8" t="inlineStr">
        <is>
          <t>Brad Holmes — Elite Crete Midsouth</t>
        </is>
      </c>
      <c r="F8" s="5" t="n">
        <v>6.96</v>
      </c>
      <c r="G8" s="5" t="n">
        <v>8.300000000000001</v>
      </c>
      <c r="H8" s="5" t="n">
        <v>9.69</v>
      </c>
      <c r="I8" s="5" t="n">
        <v>14</v>
      </c>
      <c r="J8" t="inlineStr">
        <is>
          <t>High chemical-resistant novolac epoxy for aggressive industrial exposure.</t>
        </is>
      </c>
      <c r="K8" t="inlineStr">
        <is>
          <t>Chemical containment, Battery rooms, Aggressive industrial</t>
        </is>
      </c>
      <c r="L8" t="inlineStr">
        <is>
          <t>Elite Atlas NV5 estimates ~$7–$9.7 material class | Atlas tube NV5 class mat 6.96/sf; F-35 Eglin hangar fuel package used NV5 15-gal @ $1,750 mat None/sf</t>
        </is>
      </c>
      <c r="M8" t="inlineStr">
        <is>
          <t>Primer &gt; E100-NV4 or NV5 body &gt; Optional chemical-resistant top</t>
        </is>
      </c>
      <c r="N8" t="inlineStr">
        <is>
          <t>E100-NV5 Novolac; E100-NV4 Novolac; Elite Crete Midsouth DIV 3/9 Pricelist Aug 2026 (Brad)</t>
        </is>
      </c>
      <c r="O8" t="inlineStr">
        <is>
          <t>Standard decorative commercial</t>
        </is>
      </c>
      <c r="Z8" t="inlineStr">
        <is>
          <t>Novolac Epoxy NV4 / NV5 (Elite Crete)</t>
        </is>
      </c>
    </row>
    <row r="9">
      <c r="A9" s="11" t="inlineStr">
        <is>
          <t>elite-reflector</t>
        </is>
      </c>
      <c r="B9" s="11" t="inlineStr">
        <is>
          <t>Reflector Enhancer Metallic (Elite Crete)</t>
        </is>
      </c>
      <c r="C9" s="11" t="inlineStr">
        <is>
          <t>Elite Crete Systems</t>
        </is>
      </c>
      <c r="D9" s="11" t="inlineStr">
        <is>
          <t>metallic / decorative</t>
        </is>
      </c>
      <c r="E9" s="11" t="inlineStr">
        <is>
          <t>Brad Holmes — Elite Crete Midsouth</t>
        </is>
      </c>
      <c r="F9" s="12" t="n">
        <v>2.5</v>
      </c>
      <c r="G9" s="12" t="n">
        <v>3.5</v>
      </c>
      <c r="H9" s="12" t="n">
        <v>5</v>
      </c>
      <c r="I9" s="12" t="n">
        <v>12</v>
      </c>
      <c r="J9" s="11" t="inlineStr">
        <is>
          <t>Metallic enhancer decorative epoxy system for high-end interiors.</t>
        </is>
      </c>
      <c r="K9" s="11" t="inlineStr">
        <is>
          <t>Showrooms, Lobbies, Residential/commercial feature floors</t>
        </is>
      </c>
      <c r="L9" s="11" t="inlineStr">
        <is>
          <t>Limited line-item samples — confirm with Brad per design</t>
        </is>
      </c>
      <c r="M9" s="11" t="inlineStr">
        <is>
          <t>Primer &gt; Metallic body &gt; Clear topcoat AUS-V</t>
        </is>
      </c>
      <c r="N9" s="11" t="inlineStr">
        <is>
          <t>Reflector Enhancer; Elite Crete Midsouth DIV 3/9 Pricelist Aug 2026 (Brad)</t>
        </is>
      </c>
      <c r="O9" s="11" t="inlineStr">
        <is>
          <t>Heavy industrial traffic without clear understanding of wear</t>
        </is>
      </c>
      <c r="Z9" t="inlineStr">
        <is>
          <t>Reflector Enhancer Metallic (Elite Crete)</t>
        </is>
      </c>
    </row>
    <row r="10">
      <c r="A10" t="inlineStr">
        <is>
          <t>sika-decodur-flake-fx</t>
        </is>
      </c>
      <c r="B10" t="inlineStr">
        <is>
          <t>Sikafloor Decodur Flake FX</t>
        </is>
      </c>
      <c r="C10" t="inlineStr">
        <is>
          <t>Sika</t>
        </is>
      </c>
      <c r="D10" t="inlineStr">
        <is>
          <t>flake epoxy</t>
        </is>
      </c>
      <c r="E10" t="inlineStr">
        <is>
          <t>Randall Shoemaker — Sika</t>
        </is>
      </c>
      <c r="F10" s="5" t="n">
        <v>2.5</v>
      </c>
      <c r="G10" s="5" t="n">
        <v>3.44</v>
      </c>
      <c r="H10" s="5" t="n">
        <v>3.45</v>
      </c>
      <c r="I10" s="5" t="n">
        <v>8.550000000000001</v>
      </c>
      <c r="J10" t="inlineStr">
        <is>
          <t>Sika decorative flake system — common equal to Hermetic Flake on federal/industrial packages.</t>
        </is>
      </c>
      <c r="K10" t="inlineStr">
        <is>
          <t>Military, Industrial, Where Sika is basis-of-design</t>
        </is>
      </c>
      <c r="L10" t="inlineStr">
        <is>
          <t>Aerojet/Whiteman Sika quotes | Aerojet Phase 4 UR flake UEF variants mat 3.44/sf; Whiteman flake mat 2.91/sf</t>
        </is>
      </c>
      <c r="M10" t="inlineStr">
        <is>
          <t>Sikafloor primer &gt; Body &gt; Decodur flake &gt; Topcoats per submittal</t>
        </is>
      </c>
      <c r="N10" t="inlineStr">
        <is>
          <t>Decodur Flake FX submittal package</t>
        </is>
      </c>
      <c r="O10" t="inlineStr"/>
      <c r="Z10" t="inlineStr">
        <is>
          <t>Sikafloor Decodur Flake FX</t>
        </is>
      </c>
    </row>
    <row r="11">
      <c r="A11" s="11" t="inlineStr">
        <is>
          <t>sika-esd-c</t>
        </is>
      </c>
      <c r="B11" s="11" t="inlineStr">
        <is>
          <t>Sikafloor ESD C / 200 ESD</t>
        </is>
      </c>
      <c r="C11" s="11" t="inlineStr">
        <is>
          <t>Sika</t>
        </is>
      </c>
      <c r="D11" s="11" t="inlineStr">
        <is>
          <t>ESD / conductive epoxy</t>
        </is>
      </c>
      <c r="E11" s="11" t="inlineStr">
        <is>
          <t>Randall Shoemaker — Sika</t>
        </is>
      </c>
      <c r="F11" s="12" t="n">
        <v>3.43</v>
      </c>
      <c r="G11" s="12" t="n">
        <v>4.32</v>
      </c>
      <c r="H11" s="12" t="n">
        <v>4.81</v>
      </c>
      <c r="I11" s="12" t="n">
        <v>12</v>
      </c>
      <c r="J11" s="11" t="inlineStr">
        <is>
          <t>Sika electrostatic control flooring — hangars and electronics.</t>
        </is>
      </c>
      <c r="K11" s="11" t="inlineStr">
        <is>
          <t>Hangars, ESD rooms, Federal UFGS packages</t>
        </is>
      </c>
      <c r="L11" s="11" t="inlineStr">
        <is>
          <t>GEM-T / Whiteman / Aerojet Phase 4 quotes | Whiteman ESD C mat 4.32/sf; Aerojet GEM-T 200 ESD mat 3.43/sf</t>
        </is>
      </c>
      <c r="M11" s="11" t="inlineStr">
        <is>
          <t>Primer &gt; Conductive intermediate &gt; ESD top system per submittal</t>
        </is>
      </c>
      <c r="N11" s="11" t="inlineStr">
        <is>
          <t>Sika ESD system submittal</t>
        </is>
      </c>
      <c r="O11" s="11" t="inlineStr">
        <is>
          <t>Non-ESD commercial</t>
        </is>
      </c>
      <c r="Z11" t="inlineStr">
        <is>
          <t>Sikafloor ESD C / 200 ESD</t>
        </is>
      </c>
    </row>
    <row r="12">
      <c r="A12" t="inlineStr">
        <is>
          <t>sika-multidur-hs</t>
        </is>
      </c>
      <c r="B12" t="inlineStr">
        <is>
          <t>Sikafloor MultiDur HS / TG (troweled)</t>
        </is>
      </c>
      <c r="C12" t="inlineStr">
        <is>
          <t>Sika</t>
        </is>
      </c>
      <c r="D12" t="inlineStr">
        <is>
          <t>troweled epoxy / mortar</t>
        </is>
      </c>
      <c r="E12" t="inlineStr">
        <is>
          <t>Randall Shoemaker — Sika</t>
        </is>
      </c>
      <c r="F12" s="5" t="n">
        <v>1.42</v>
      </c>
      <c r="G12" s="5" t="n">
        <v>3.1</v>
      </c>
      <c r="H12" s="5" t="n">
        <v>5</v>
      </c>
      <c r="I12" s="5" t="n">
        <v>11</v>
      </c>
      <c r="J12" t="inlineStr">
        <is>
          <t>Troweled epoxy mortar systems for heavy-duty industrial floors.</t>
        </is>
      </c>
      <c r="K12" t="inlineStr">
        <is>
          <t>Hangars, Heavy industrial, Federal RES packages</t>
        </is>
      </c>
      <c r="L12" t="inlineStr">
        <is>
          <t>F-35 / JIATF / GEM-T Multidur quotes | F-35 3 Bay Multidur HS mat 1.42/sf; GEM-T Multidur TG mat 5.0/sf</t>
        </is>
      </c>
      <c r="M12" t="inlineStr">
        <is>
          <t>Primer &gt; Troweled mortar &gt; Seal/top coats</t>
        </is>
      </c>
      <c r="N12" t="inlineStr">
        <is>
          <t>MultiDur HS; MultiDur TG; MultiDur HS with flake</t>
        </is>
      </c>
      <c r="O12" t="inlineStr">
        <is>
          <t>Cheap decorative only</t>
        </is>
      </c>
      <c r="Z12" t="inlineStr">
        <is>
          <t>Sikafloor MultiDur HS / TG (troweled)</t>
        </is>
      </c>
    </row>
    <row r="13">
      <c r="A13" s="11" t="inlineStr">
        <is>
          <t>sika-decodur-quartz-tg</t>
        </is>
      </c>
      <c r="B13" s="11" t="inlineStr">
        <is>
          <t>Sikafloor DecoDur Quartz TG</t>
        </is>
      </c>
      <c r="C13" s="11" t="inlineStr">
        <is>
          <t>Sika</t>
        </is>
      </c>
      <c r="D13" s="11" t="inlineStr">
        <is>
          <t>quartz / glass broadcast</t>
        </is>
      </c>
      <c r="E13" s="11" t="inlineStr">
        <is>
          <t>Randall Shoemaker — Sika</t>
        </is>
      </c>
      <c r="F13" s="12" t="n">
        <v>2.99</v>
      </c>
      <c r="G13" s="12" t="n">
        <v>2.99</v>
      </c>
      <c r="H13" s="12" t="n">
        <v>4.9</v>
      </c>
      <c r="I13" s="12" t="n">
        <v>9.5</v>
      </c>
      <c r="J13" s="11" t="inlineStr">
        <is>
          <t>Sika troweled/broadcast quartz system.</t>
        </is>
      </c>
      <c r="K13" s="11" t="inlineStr">
        <is>
          <t>Schools, Wet areas, Institutional</t>
        </is>
      </c>
      <c r="L13" s="11" t="inlineStr">
        <is>
          <t>New Bingham ~$2.99 | New Bingham Elementary mat 2.99/sf</t>
        </is>
      </c>
      <c r="M13" s="11" t="inlineStr">
        <is>
          <t>Per Sika DecoDur Quartz TG submittal</t>
        </is>
      </c>
      <c r="N13" s="11" t="inlineStr">
        <is>
          <t>DecoDur Quartz TG</t>
        </is>
      </c>
      <c r="O13" s="11" t="inlineStr"/>
      <c r="Z13" t="inlineStr">
        <is>
          <t>Sikafloor DecoDur Quartz TG</t>
        </is>
      </c>
    </row>
    <row r="14">
      <c r="A14" t="inlineStr">
        <is>
          <t>sw-resuflor-deco-quartz</t>
        </is>
      </c>
      <c r="B14" t="inlineStr">
        <is>
          <t>Sherwin-Williams Resuflor Deco Quartz / TQ</t>
        </is>
      </c>
      <c r="C14" t="inlineStr">
        <is>
          <t>Sherwin-Williams HPF</t>
        </is>
      </c>
      <c r="D14" t="inlineStr">
        <is>
          <t>quartz / glass broadcast</t>
        </is>
      </c>
      <c r="E14" t="inlineStr">
        <is>
          <t>Danny Wirges — SW HPF</t>
        </is>
      </c>
      <c r="F14" s="5" t="n">
        <v>1.83</v>
      </c>
      <c r="G14" s="5" t="n">
        <v>3.5</v>
      </c>
      <c r="H14" s="5" t="n">
        <v>7.5</v>
      </c>
      <c r="I14" s="5" t="n">
        <v>9.5</v>
      </c>
      <c r="J14" t="inlineStr">
        <is>
          <t>SW high performance floor deco quartz / troweled quartz packages.</t>
        </is>
      </c>
      <c r="K14" t="inlineStr">
        <is>
          <t>Institutional, Healthcare-adjacent, Where SW is BOD</t>
        </is>
      </c>
      <c r="L14" t="inlineStr">
        <is>
          <t>HPF TQ+cove quote ~$18.7k on 2500 sf floor (~$7.5 total package incl cove materials) — floor-only lower | Troweled Quartz + cove (Danny quote) mat 7.49/sf</t>
        </is>
      </c>
      <c r="M14" t="inlineStr">
        <is>
          <t>Resuflor MPE primer &gt; Mortar/quartz &gt; Resuflor UVE / top &gt; Cove Rez as needed</t>
        </is>
      </c>
      <c r="N14" t="inlineStr">
        <is>
          <t>Resuflor deco quartz app guide; SW HPF 2026 Price Book; SW HPF 2026 Price Book (sales links)</t>
        </is>
      </c>
      <c r="O14" t="inlineStr"/>
      <c r="Z14" t="inlineStr">
        <is>
          <t>Sherwin-Williams Resuflor Deco Quartz / TQ</t>
        </is>
      </c>
    </row>
    <row r="15">
      <c r="A15" s="11" t="inlineStr">
        <is>
          <t>sw-resuflor-tg46</t>
        </is>
      </c>
      <c r="B15" s="11" t="inlineStr">
        <is>
          <t>Sherwin-Williams Resuflor Screed TG46 II</t>
        </is>
      </c>
      <c r="C15" s="11" t="inlineStr">
        <is>
          <t>Sherwin-Williams HPF</t>
        </is>
      </c>
      <c r="D15" s="11" t="inlineStr">
        <is>
          <t>troweled epoxy / mortar</t>
        </is>
      </c>
      <c r="E15" s="11" t="inlineStr">
        <is>
          <t>Danny Wirges — SW HPF</t>
        </is>
      </c>
      <c r="F15" s="12" t="n">
        <v>3</v>
      </c>
      <c r="G15" s="12" t="n">
        <v>4.5</v>
      </c>
      <c r="H15" s="12" t="n">
        <v>6</v>
      </c>
      <c r="I15" s="12" t="n">
        <v>11</v>
      </c>
      <c r="J15" s="11" t="inlineStr">
        <is>
          <t>SW troweled screed system — F-35 / heavy industrial alternate.</t>
        </is>
      </c>
      <c r="K15" s="11" t="inlineStr">
        <is>
          <t>Hangars, Heavy duty, SW BOD packages</t>
        </is>
      </c>
      <c r="L15" s="11" t="inlineStr">
        <is>
          <t>Use price book + Danny quote; planning band until job-specific | F-35 Fort Smith Resuflor TG46 package on file mat None/sf</t>
        </is>
      </c>
      <c r="M15" s="11" t="inlineStr">
        <is>
          <t>Per TG46 II application guide</t>
        </is>
      </c>
      <c r="N15" s="11" t="inlineStr">
        <is>
          <t>Resuflor TG46 II; Resuflor FR 5-coat troweled mortar; SW HPF 2026 Price Book</t>
        </is>
      </c>
      <c r="O15" s="11" t="inlineStr"/>
      <c r="Z15" t="inlineStr">
        <is>
          <t>Sherwin-Williams Resuflor Screed TG46 II</t>
        </is>
      </c>
    </row>
    <row r="16">
      <c r="A16" t="inlineStr">
        <is>
          <t>sw-resuflor-fr</t>
        </is>
      </c>
      <c r="B16" t="inlineStr">
        <is>
          <t>Sherwin-Williams Resuflor FR Troweled Epoxy Mortar</t>
        </is>
      </c>
      <c r="C16" t="inlineStr">
        <is>
          <t>Sherwin-Williams HPF</t>
        </is>
      </c>
      <c r="D16" t="inlineStr">
        <is>
          <t>troweled epoxy / mortar</t>
        </is>
      </c>
      <c r="E16" t="inlineStr">
        <is>
          <t>Danny Wirges — SW HPF</t>
        </is>
      </c>
      <c r="F16" s="5" t="n">
        <v>3.5</v>
      </c>
      <c r="G16" s="5" t="n">
        <v>5</v>
      </c>
      <c r="H16" s="5" t="n">
        <v>8</v>
      </c>
      <c r="I16" s="5" t="n">
        <v>14</v>
      </c>
      <c r="J16" t="inlineStr">
        <is>
          <t>5-coat troweled epoxy mortar system used on UFGS / fuel-related discussions.</t>
        </is>
      </c>
      <c r="K16" t="inlineStr">
        <is>
          <t>UFGS resinous, Fuel resistive discussions, Federal</t>
        </is>
      </c>
      <c r="L16" t="inlineStr">
        <is>
          <t>Planning band — pull kits from price book per mil build</t>
        </is>
      </c>
      <c r="M16" t="inlineStr">
        <is>
          <t>Per Resuflor FR system sheet</t>
        </is>
      </c>
      <c r="N16" t="inlineStr">
        <is>
          <t>Resuflor FR 5-coat; Dynatroll II</t>
        </is>
      </c>
      <c r="O16" t="inlineStr"/>
      <c r="Z16" t="inlineStr">
        <is>
          <t>Sherwin-Williams Resuflor FR Troweled Epoxy Mortar</t>
        </is>
      </c>
    </row>
    <row r="17">
      <c r="A17" s="11" t="inlineStr">
        <is>
          <t>gladiator-flake-nonspec</t>
        </is>
      </c>
      <c r="B17" s="11" t="inlineStr">
        <is>
          <t>Gladiator Flake / Decorative (non-spec)</t>
        </is>
      </c>
      <c r="C17" s="11" t="inlineStr">
        <is>
          <t>Pure Epoxy (Gladiator line via Aramsco)</t>
        </is>
      </c>
      <c r="D17" s="11" t="inlineStr">
        <is>
          <t>flake epoxy</t>
        </is>
      </c>
      <c r="E17" s="11" t="inlineStr">
        <is>
          <t>Brantley L. Weaver — Aramsco Denver (preferred ACCI pricing; Shawn secured Pure Epoxy rate)</t>
        </is>
      </c>
      <c r="F17" s="12" t="n">
        <v>1.15</v>
      </c>
      <c r="G17" s="12" t="n">
        <v>1.65</v>
      </c>
      <c r="H17" s="12" t="n">
        <v>2.4</v>
      </c>
      <c r="I17" s="12" t="n">
        <v>7.25</v>
      </c>
      <c r="J17" s="11" t="inlineStr">
        <is>
          <t>ACCI preferred low-cost decorative flake path for non-spec work. Manufactured by Pure Epoxy; sold as Gladiator through Aramsco after Pantheon acquisition. Shawn: used multiple times, very reliable, Dallas office already on it. Preferred pricing via Brantley on top of already-low Pure Epoxy rate. NOT the default for UFGS/fuel hangar BOD without manufacturer confirmation.</t>
        </is>
      </c>
      <c r="K17" s="11" t="inlineStr">
        <is>
          <t>Non-spec commercial, Garages / shops, Retail BOH, Churches / schools (owner choice, not locked BOD), Quick-turn decorative flake where Elite/Sika/SW not required</t>
        </is>
      </c>
      <c r="L17" s="11" t="inlineStr">
        <is>
          <t>Built from ACCI net kit prices (Aramsco S7640641 2026-04-06): VRM $135.65/3gal + Clear 100% solids $126.05/3gal + Poly-85 $137.70/2gal + flake media allowance ~$0.35–0.50/sf. Coverage planning ~350–450 sf per 3-gal epoxy kit @ ~10–12 mils. Excludes freight/tax. Significantly under Elite flake median ~$2.91 and Sika Decodur ~$3.44. | ACCI company rate sheet — Gladiator kits (Shawn 2026-04-06) mat 1.65/sf; Turkey feather/shell — PE-100 Gladiator epoxy body (Brantley) mat None/sf</t>
        </is>
      </c>
      <c r="M17" s="11" t="inlineStr">
        <is>
          <t>Optional: Gladiator Regular Cure VRM Clear 3-gal (moisture) &gt; Gladiator Clear Epoxy 100% Solids 3-gal (PE-100) body — pigment/flake broadcast &gt; Decorative flake media (source separately — not on Apr 2026 kit sheet) &gt; Topcoat option A: Gladiator Poly-85 2-gal (polyaspartic) &gt; Topcoat option B: Gladiator WB Urethane Gloss 1-gal &gt; Optional: Gladiator Epoxy Cove Base Kit</t>
        </is>
      </c>
      <c r="N17" s="11" t="inlineStr">
        <is>
          <t>ACCI Gladiator kit prices — Aramsco S7640641 (2026-04); Turkey feather quote S7704325 (PE-100 = Gladiator)</t>
        </is>
      </c>
      <c r="O17" s="11" t="inlineStr">
        <is>
          <t>UFGS fuel-resistive hangar BOD without Pure Epoxy/Aramsco written equal, Owner-spec Elite Hermetic / Sika / SW only packages, Jobs needing published federal test packages already on file (use Sika/SW/Elite submittals)</t>
        </is>
      </c>
      <c r="Z17" t="inlineStr">
        <is>
          <t>Gladiator Flake / Decorative (non-spec)</t>
        </is>
      </c>
    </row>
    <row r="18">
      <c r="A18" t="inlineStr">
        <is>
          <t>gladiator-solid-epoxy</t>
        </is>
      </c>
      <c r="B18" t="inlineStr">
        <is>
          <t>Gladiator Solid Color Epoxy (PE-100)</t>
        </is>
      </c>
      <c r="C18" t="inlineStr">
        <is>
          <t>Pure Epoxy (Gladiator line via Aramsco)</t>
        </is>
      </c>
      <c r="D18" t="inlineStr">
        <is>
          <t>epoxy system</t>
        </is>
      </c>
      <c r="E18" t="inlineStr">
        <is>
          <t>Brantley L. Weaver — Aramsco Denver</t>
        </is>
      </c>
      <c r="F18" s="5" t="n">
        <v>0.75</v>
      </c>
      <c r="G18" s="5" t="n">
        <v>1.15</v>
      </c>
      <c r="H18" s="5" t="n">
        <v>1.85</v>
      </c>
      <c r="I18" s="5" t="n">
        <v>5.5</v>
      </c>
      <c r="J18" t="inlineStr">
        <is>
          <t>Solid-color / clear build using Gladiator 100% solids epoxy (PE-100) with WB urethane or Poly-85 top. Budget workhorse for non-spec shops and commercial floors.</t>
        </is>
      </c>
      <c r="K18" t="inlineStr">
        <is>
          <t>Shops, Warehouses (light), Non-spec commercial, Owner-choice solid color</t>
        </is>
      </c>
      <c r="L18" t="inlineStr">
        <is>
          <t>1–2 coats Clear Epoxy @ $126.05/3gal (~$0.28–0.36/sf/coat at 10–12 mils) + WB urethane @ $114.54/gal (~$0.29–0.38/sf) or Poly-85. Optional VRM adds ~$0.30–0.38/sf. | Turkey feather — 47 kits PE-100 / Gladiator clear epoxy @ $126.05 mat None/sf</t>
        </is>
      </c>
      <c r="M18" t="inlineStr">
        <is>
          <t>Optional VRM Clear 3-gal if moisture risk &gt; Gladiator Clear Epoxy 100% Solids 3-gal body (pigment as needed) &gt; Optional second body coat &gt; Gladiator WB Urethane Gloss or Poly-85 topcoat</t>
        </is>
      </c>
      <c r="N18" t="inlineStr">
        <is>
          <t>ACCI Gladiator kit prices S7640641; Turkey feather S7704325</t>
        </is>
      </c>
      <c r="O18" t="inlineStr">
        <is>
          <t>Federal BOD systems, Heavy chemical (use novolac), ESD hangars</t>
        </is>
      </c>
      <c r="Z18" t="inlineStr">
        <is>
          <t>Gladiator Solid Color Epoxy (PE-100)</t>
        </is>
      </c>
    </row>
    <row r="19">
      <c r="A19" s="11" t="inlineStr">
        <is>
          <t>gladiator-polyurea-gray</t>
        </is>
      </c>
      <c r="B19" s="11" t="inlineStr">
        <is>
          <t>Gladiator Polyurea Gray (winter blend)</t>
        </is>
      </c>
      <c r="C19" s="11" t="inlineStr">
        <is>
          <t>Pure Epoxy (Gladiator line via Aramsco)</t>
        </is>
      </c>
      <c r="D19" s="11" t="inlineStr">
        <is>
          <t>polyurea / fast-cure</t>
        </is>
      </c>
      <c r="E19" s="11" t="inlineStr">
        <is>
          <t>Brantley L. Weaver — Aramsco Denver</t>
        </is>
      </c>
      <c r="F19" s="12" t="n">
        <v>0.4</v>
      </c>
      <c r="G19" s="12" t="n">
        <v>0.55</v>
      </c>
      <c r="H19" s="12" t="n">
        <v>0.9</v>
      </c>
      <c r="I19" s="12" t="n">
        <v>6</v>
      </c>
      <c r="J19" s="11" t="inlineStr">
        <is>
          <t>Gladiator Polyurea Gray 3-gal winter blend — faster-cure / cooler-temp body option from the ACCI rate sheet.</t>
        </is>
      </c>
      <c r="K19" s="11" t="inlineStr">
        <is>
          <t>Cooler weather installs, Fast-turn commercial, Garages</t>
        </is>
      </c>
      <c r="L19" s="11" t="inlineStr">
        <is>
          <t>Polyurea Gray 3-gal kit $157.59 — planning ~300–400 sf/kit depending on mils (~$0.39–$0.53/sf per coat). Add topcoat if required.</t>
        </is>
      </c>
      <c r="M19" s="11" t="inlineStr">
        <is>
          <t>Prep + optional VRM &gt; Gladiator Polyurea Gray 3-gal Winter Blend @ $157.59 &gt; Optional WB urethane or Poly-85 top if system requires</t>
        </is>
      </c>
      <c r="N19" s="11" t="inlineStr">
        <is>
          <t>ACCI Gladiator kit prices S7640641</t>
        </is>
      </c>
      <c r="O19" s="11" t="inlineStr">
        <is>
          <t>Spec-locked resinous packages without equal</t>
        </is>
      </c>
      <c r="Z19" t="inlineStr">
        <is>
          <t>Gladiator Polyurea Gray (winter blend)</t>
        </is>
      </c>
    </row>
    <row r="20">
      <c r="A20" t="inlineStr">
        <is>
          <t>gladiator-vrm-moisture</t>
        </is>
      </c>
      <c r="B20" t="inlineStr">
        <is>
          <t>Gladiator VRM Moisture Primer</t>
        </is>
      </c>
      <c r="C20" t="inlineStr">
        <is>
          <t>Pure Epoxy (Gladiator line via Aramsco)</t>
        </is>
      </c>
      <c r="D20" t="inlineStr">
        <is>
          <t>vapor barrier epoxy</t>
        </is>
      </c>
      <c r="E20" t="inlineStr">
        <is>
          <t>Brantley L. Weaver — Aramsco Denver</t>
        </is>
      </c>
      <c r="F20" s="5" t="n">
        <v>0.28</v>
      </c>
      <c r="G20" s="5" t="n">
        <v>0.34</v>
      </c>
      <c r="H20" s="5" t="n">
        <v>0.45</v>
      </c>
      <c r="I20" s="5" t="n">
        <v>1.25</v>
      </c>
      <c r="J20" t="inlineStr">
        <is>
          <t>Gladiator Regular Cure VRM Clear 3-gal — moisture vapor retarder primer under Gladiator builds.</t>
        </is>
      </c>
      <c r="K20" t="inlineStr">
        <is>
          <t>Elevated MVER slabs, Slab-on-grade without other VB specified</t>
        </is>
      </c>
      <c r="L20" t="inlineStr">
        <is>
          <t>VRM Clear 3-gal $135.65 — ~$0.30–0.40/sf at typical primer mils</t>
        </is>
      </c>
      <c r="M20" t="inlineStr">
        <is>
          <t>Gladiator Regular Cure VRM Clear 3-gal &gt; Then body system (flake / solid / polyurea)</t>
        </is>
      </c>
      <c r="N20" t="inlineStr">
        <is>
          <t>ACCI Gladiator kit prices S7640641</t>
        </is>
      </c>
      <c r="O20" t="inlineStr">
        <is>
          <t>When spec requires named VB product only (E100-VB5, etc.) without equal</t>
        </is>
      </c>
      <c r="Z20" t="inlineStr">
        <is>
          <t>Gladiator VRM Moisture Primer</t>
        </is>
      </c>
    </row>
  </sheetData>
  <autoFilter ref="A1:O2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 outlineLevelCol="0"/>
  <cols>
    <col width="40" customWidth="1" min="1" max="1"/>
    <col width="14" customWidth="1" min="2" max="2"/>
    <col width="12" customWidth="1" min="4" max="4"/>
    <col width="14" customWidth="1" min="5" max="5"/>
  </cols>
  <sheetData>
    <row r="1">
      <c r="A1" s="1" t="inlineStr">
        <is>
          <t>Tyler sell adders (2026-08)</t>
        </is>
      </c>
    </row>
    <row r="3">
      <c r="A3" s="10" t="inlineStr">
        <is>
          <t>Adder</t>
        </is>
      </c>
      <c r="B3" s="10" t="inlineStr">
        <is>
          <t>Sell / unit</t>
        </is>
      </c>
      <c r="C3" s="10" t="inlineStr">
        <is>
          <t>Unit</t>
        </is>
      </c>
      <c r="D3" s="10" t="inlineStr">
        <is>
          <t>SF or qty</t>
        </is>
      </c>
      <c r="E3" s="10" t="inlineStr">
        <is>
          <t>Total sell</t>
        </is>
      </c>
    </row>
    <row r="4">
      <c r="A4" t="inlineStr">
        <is>
          <t>Tile removal (areas receiving finish)</t>
        </is>
      </c>
      <c r="B4" s="5" t="n">
        <v>0.55</v>
      </c>
      <c r="C4" t="inlineStr">
        <is>
          <t>sf</t>
        </is>
      </c>
      <c r="D4" s="3" t="n">
        <v>10000</v>
      </c>
      <c r="E4" s="5">
        <f>B4*D4</f>
        <v/>
      </c>
    </row>
    <row r="5">
      <c r="A5" t="inlineStr">
        <is>
          <t>Tile &amp; glue removal only</t>
        </is>
      </c>
      <c r="B5" s="5" t="n">
        <v>1.25</v>
      </c>
      <c r="C5" t="inlineStr">
        <is>
          <t>sf</t>
        </is>
      </c>
      <c r="D5" s="3" t="n">
        <v>10000</v>
      </c>
      <c r="E5" s="5">
        <f>B5*D5</f>
        <v/>
      </c>
    </row>
    <row r="6">
      <c r="A6" t="inlineStr">
        <is>
          <t>Polished concrete 40 to 1500 grit</t>
        </is>
      </c>
      <c r="B6" s="5" t="n">
        <v>3</v>
      </c>
      <c r="C6" t="inlineStr">
        <is>
          <t>sf</t>
        </is>
      </c>
      <c r="D6" s="3" t="n">
        <v>10000</v>
      </c>
      <c r="E6" s="5">
        <f>B6*D6</f>
        <v/>
      </c>
    </row>
    <row r="7">
      <c r="A7" t="inlineStr">
        <is>
          <t>Grout coat with polish</t>
        </is>
      </c>
      <c r="B7" s="5" t="n">
        <v>0.63</v>
      </c>
      <c r="C7" t="inlineStr">
        <is>
          <t>sf</t>
        </is>
      </c>
      <c r="D7" s="3" t="n">
        <v>10000</v>
      </c>
      <c r="E7" s="5">
        <f>B7*D7</f>
        <v/>
      </c>
    </row>
    <row r="8">
      <c r="A8" t="inlineStr">
        <is>
          <t>Repolish concrete</t>
        </is>
      </c>
      <c r="B8" s="5" t="n">
        <v>1</v>
      </c>
      <c r="C8" t="inlineStr">
        <is>
          <t>sf</t>
        </is>
      </c>
      <c r="D8" s="3" t="n">
        <v>10000</v>
      </c>
      <c r="E8" s="5">
        <f>B8*D8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9"/>
  <sheetViews>
    <sheetView workbookViewId="0">
      <selection activeCell="A1" sqref="A1"/>
    </sheetView>
  </sheetViews>
  <sheetFormatPr baseColWidth="8" defaultRowHeight="15" outlineLevelCol="0"/>
  <cols>
    <col width="90" customWidth="1" min="1" max="1"/>
  </cols>
  <sheetData>
    <row r="1">
      <c r="A1" s="1" t="inlineStr">
        <is>
          <t>How to use this workbook</t>
        </is>
      </c>
    </row>
    <row r="2">
      <c r="A2" t="inlineStr"/>
    </row>
    <row r="3">
      <c r="A3" t="inlineStr">
        <is>
          <t>Phone/desktop friendly version of the ACCI Systems Pricer.</t>
        </is>
      </c>
    </row>
    <row r="4">
      <c r="A4" t="inlineStr"/>
    </row>
    <row r="5">
      <c r="A5" s="13" t="inlineStr">
        <is>
          <t>PRICE A JOB</t>
        </is>
      </c>
    </row>
    <row r="6">
      <c r="A6" t="inlineStr">
        <is>
          <t>1. Go to Price Calculator</t>
        </is>
      </c>
    </row>
    <row r="7">
      <c r="A7" t="inlineStr">
        <is>
          <t>2. Choose a system in the yellow dropdown (B4)</t>
        </is>
      </c>
    </row>
    <row r="8">
      <c r="A8" t="inlineStr">
        <is>
          <t>3. Enter SF, waste %, optional cove</t>
        </is>
      </c>
    </row>
    <row r="9">
      <c r="A9" t="inlineStr">
        <is>
          <t>4. Read material vs sell totals (green rows)</t>
        </is>
      </c>
    </row>
    <row r="10">
      <c r="A10" t="inlineStr"/>
    </row>
    <row r="11">
      <c r="A11" s="13" t="inlineStr">
        <is>
          <t>FIND A SYSTEM</t>
        </is>
      </c>
    </row>
    <row r="12">
      <c r="A12" t="inlineStr">
        <is>
          <t>1. Go to Systems sheet</t>
        </is>
      </c>
    </row>
    <row r="13">
      <c r="A13" t="inlineStr">
        <is>
          <t>2. Filter Family column (flake, ESD, quartz, sealed, troweled)</t>
        </is>
      </c>
    </row>
    <row r="14">
      <c r="A14" t="inlineStr">
        <is>
          <t>3. Compare mat median and sell default</t>
        </is>
      </c>
    </row>
    <row r="15">
      <c r="A15" t="inlineStr"/>
    </row>
    <row r="16">
      <c r="A16" s="13" t="inlineStr">
        <is>
          <t>SPEC / TAKEOFF</t>
        </is>
      </c>
    </row>
    <row r="17">
      <c r="A17" t="inlineStr">
        <is>
          <t>Send Elaine the PDF or paste finish schedule language in Telegram.</t>
        </is>
      </c>
    </row>
    <row r="18">
      <c r="A18" t="inlineStr">
        <is>
          <t>She will scan it and reply with ranked systems + dollars.</t>
        </is>
      </c>
    </row>
    <row r="19">
      <c r="A19" t="inlineStr"/>
    </row>
    <row r="20">
      <c r="A20" s="13" t="inlineStr">
        <is>
          <t>TDS / SUBMITTALS</t>
        </is>
      </c>
    </row>
    <row r="21">
      <c r="A21" t="inlineStr">
        <is>
          <t>On company Mac: knowledge/sales/systems-pricer/library/tds/</t>
        </is>
      </c>
    </row>
    <row r="22">
      <c r="A22" t="inlineStr">
        <is>
          <t>Or ask Elaine to send the TDS pack for a system.</t>
        </is>
      </c>
    </row>
    <row r="23">
      <c r="A23" t="inlineStr"/>
    </row>
    <row r="24">
      <c r="A24" s="13" t="inlineStr">
        <is>
          <t>STANDALONE WEB</t>
        </is>
      </c>
    </row>
    <row r="25">
      <c r="A25" t="inlineStr">
        <is>
          <t>Open ACCI_Systems_Pricer.html in Safari or Chrome (works offline).</t>
        </is>
      </c>
    </row>
    <row r="26">
      <c r="A26" t="inlineStr"/>
    </row>
    <row r="27">
      <c r="A27" s="13" t="inlineStr">
        <is>
          <t>IMPORTANT</t>
        </is>
      </c>
    </row>
    <row r="28">
      <c r="A28" t="inlineStr">
        <is>
          <t>Material $ is not a full bid. Add labor, travel, mob, tax, freight.</t>
        </is>
      </c>
    </row>
    <row r="29">
      <c r="A29" t="inlineStr">
        <is>
          <t>Federal / UFGS / fuel-resistive: confirm TDS + manufacturer before locking.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2026-08-20T14:34:30Z</dcterms:created>
  <dcterms:modified xmlns:dcterms="http://purl.org/dc/terms/" xmlns:xsi="http://www.w3.org/2001/XMLSchema-instance" xsi:type="dcterms:W3CDTF">2026-08-20T14:34:30Z</dcterms:modified>
</cp:coreProperties>
</file>